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大三" sheetId="2" r:id="rId1"/>
  </sheets>
  <definedNames>
    <definedName name="_xlnm._FilterDatabase" localSheetId="0" hidden="1">大三!$C$1:$C$81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<sst xmlns="http://schemas.openxmlformats.org/spreadsheetml/2006/main" count="235" uniqueCount="153">
  <si>
    <t>班级</t>
  </si>
  <si>
    <t>学号</t>
  </si>
  <si>
    <t>姓名</t>
  </si>
  <si>
    <t>综测分（4分）</t>
  </si>
  <si>
    <t>累计分</t>
  </si>
  <si>
    <t>创新创业能力-科技竞赛获奖</t>
  </si>
  <si>
    <t>科技竞赛获奖明细情况</t>
  </si>
  <si>
    <t>创新创业能力-科技竞赛立项结题</t>
  </si>
  <si>
    <t>科技竞赛立项结题明细情况</t>
  </si>
  <si>
    <t>创新创业能力-专利和软件著作权</t>
  </si>
  <si>
    <t>专利和软件著作权明细情况</t>
  </si>
  <si>
    <t>发表作品论文</t>
  </si>
  <si>
    <t>发表作品论文明细情况</t>
  </si>
  <si>
    <t>环工2101班</t>
  </si>
  <si>
    <t>曹峻</t>
  </si>
  <si>
    <t>姜棠水</t>
  </si>
  <si>
    <t>韩毅飞</t>
  </si>
  <si>
    <t>李双珍</t>
  </si>
  <si>
    <t>李雪妹</t>
  </si>
  <si>
    <t>刘泰安</t>
  </si>
  <si>
    <t xml:space="preserve">倪柯频 </t>
  </si>
  <si>
    <t>朱元鑫</t>
  </si>
  <si>
    <r>
      <rPr>
        <sz val="12"/>
        <color theme="1"/>
        <rFont val="等线"/>
        <charset val="134"/>
        <scheme val="minor"/>
      </rPr>
      <t xml:space="preserve">浙江工业大学“运河杯”大学生课外学术科技基金立项-校级立项（结题）-PBAT塑料降解产生低聚物和单体的检测及其对斑马鱼胚胎的毒性研究 / 浙江工业大学“运河杯”大学生课外学术科技基金立项-校级立项（结题）-呋喃酮缓释填料控制厌氧膜生物反应器膜污染的机理研究 / </t>
    </r>
    <r>
      <rPr>
        <sz val="12"/>
        <color rgb="FFFF0000"/>
        <rFont val="等线"/>
        <charset val="134"/>
        <scheme val="minor"/>
      </rPr>
      <t>浙江工业大学“运河杯”大学生课外学术科技基金立项-校级立项（结题）-基于纳米氧化锌氧空位调控活化高铁酸盐强化去除水体抗生素机理研究（取最高两项加分）</t>
    </r>
  </si>
  <si>
    <t xml:space="preserve">陈展 </t>
  </si>
  <si>
    <r>
      <rPr>
        <sz val="12"/>
        <color theme="1"/>
        <rFont val="等线"/>
        <charset val="134"/>
        <scheme val="minor"/>
      </rPr>
      <t>浙江工业大学第十二届大学生节能减排社会实践与科技竞赛-校级二等奖-一种立贴式杀菌柔性薄膜-成员5 / 第十六届“运河杯”浙江工业大学大学生创业大赛暨中国国际大学生创新大赛（2024）选拔赛-校级三等奖-基于AI预警和荧光溯源的多功能水质监测设备-成员4 /</t>
    </r>
    <r>
      <rPr>
        <sz val="12"/>
        <color rgb="FFFF0000"/>
        <rFont val="等线"/>
        <charset val="134"/>
        <scheme val="minor"/>
      </rPr>
      <t xml:space="preserve"> </t>
    </r>
    <r>
      <rPr>
        <sz val="12"/>
        <color theme="1"/>
        <rFont val="等线"/>
        <charset val="134"/>
        <scheme val="minor"/>
      </rPr>
      <t>浙江省国际大学生创新大赛（2024）省赛-省三等奖-硬指标，软测量-基于机器学习的多参数水质监测软件开发-成员5</t>
    </r>
  </si>
  <si>
    <t>浙江工业大学“运河杯”大学生课外学术科技基金立项-校级立项（结题）-PBAT塑料降解产生低聚物和单体的检测及其对斑马鱼胚胎的毒性研究 / 浙江工业大学“运河杯”大学生课外学术科技基金立项-校级立项（结题）-基于纳米氧化锌氧空位调控活化高铁酸盐强化去除水体抗生素机理研究</t>
  </si>
  <si>
    <t>“聚己二酸对苯二甲酸丁二酯基生物可降解塑料在近海环境中的降解特征” 《海洋环境科学》，为第一作者，B类期刊，纸质版</t>
  </si>
  <si>
    <t>方文骏</t>
  </si>
  <si>
    <t>第十六届“运河杯”浙江工业大学大学生创业大赛暨中国国际大学生创新大赛（2024）选拔赛-校级三等奖-基于AI预警和荧光溯源的多功能水质监测设备-成员5</t>
  </si>
  <si>
    <t>金玺正</t>
  </si>
  <si>
    <r>
      <rPr>
        <sz val="12"/>
        <color theme="1"/>
        <rFont val="等线"/>
        <charset val="134"/>
        <scheme val="minor"/>
      </rPr>
      <t xml:space="preserve">浙江工业大学第十四届“运河杯”创业计划竞赛“挑战杯”专项赛-校级二等奖-基于AI预警和荧光溯源的多功能水质检测设备-成员1  /  </t>
    </r>
    <r>
      <rPr>
        <sz val="12"/>
        <color rgb="FFFF0000"/>
        <rFont val="等线"/>
        <charset val="134"/>
        <scheme val="minor"/>
      </rPr>
      <t xml:space="preserve">浙江工业大学第十四届“运河杯”创业计划竞赛“挑战杯”专项赛-校级二等奖-酸性土壤改良与固碳技术-成员2（同一竞赛取最高分）/ 第十六届“运河杯”浙江工业大学大学生创业大赛暨中国国际大学生创新大赛（2024）选拔赛-校级三等奖-基于AI预警和荧光溯源的多功能水质监测设备-成员1（同一项目取最高分）/ </t>
    </r>
    <r>
      <rPr>
        <sz val="12"/>
        <rFont val="等线"/>
        <charset val="134"/>
        <scheme val="minor"/>
      </rPr>
      <t>浙江省国际大学生创新大赛（2024）省赛-省级三等奖-硬指标，软测量-基于机器学习的多参数水质监测软件开发-成员1</t>
    </r>
  </si>
  <si>
    <t>浙江省新苗人才计划-省级以上立项-基于AI预警和荧光溯源的多功能水质检测设备 / 浙江工业大学“运河杯”大学生课外学术科技基金立项-校级立项（结题）-PBAT塑料降解产生低聚物和单体的检测及其对斑马鱼胚胎的毒性研究</t>
  </si>
  <si>
    <t>发明专利受理-专利“一种流域水多参数变化趋势预测方法”-成员1</t>
  </si>
  <si>
    <t>“掺硼金刚石/Si-Ti电极体系处理沙坦类制药生化尾水溶解性有机物的研究”  《环境污染与防治》，为第三作者，B类期刊</t>
  </si>
  <si>
    <t>李佳艺</t>
  </si>
  <si>
    <t>浙江工业大学第十二届大学生节能减排社会实践与科技竞赛-校级二等奖-以豆类植物为前驱体制备高性能生物炭臭氧净水催化剂-成员5 / 校第三十五届“运河杯”大学生课外学术科技作品竞赛-校一等奖-废茶叶衍生生物碳负载MnOx高效催化臭氧降解吡嗪类物质-成员1 / 第三届浙江省大学生低碳循环科技创新大赛-省级特等奖（降一级）-以豆类植物为前驱体制备高性能生物炭臭氧井水催化剂-成员5 / 第十届浙江工业大学“健行”本科生学术论坛-校二等奖-钛酸铁催化臭氧氧化降解水中莠去津-成员1 / 第六届浙江省大学生环境生态科技创新大赛-省一等奖（第一层次）-26二氨基吡啶功能化银修饰硅纳米线光电催化还原C02研究-成员3</t>
  </si>
  <si>
    <r>
      <rPr>
        <sz val="12"/>
        <color rgb="FFFF0000"/>
        <rFont val="等线"/>
        <charset val="134"/>
        <scheme val="minor"/>
      </rPr>
      <t xml:space="preserve">浙江工业大学“运河杯”大学生课外学术科技基金立项-校级立项-以豆类植物为前驱体制备高性能生物炭臭氧净水催化剂(取最高两个加分） </t>
    </r>
    <r>
      <rPr>
        <sz val="12"/>
        <color theme="1"/>
        <rFont val="等线"/>
        <charset val="134"/>
        <scheme val="minor"/>
      </rPr>
      <t xml:space="preserve">/ 浙江工业大学“运河杯”大学生课外学术科技基金立项-校级立项（结题）-废茶叶衍生生物炭负载MnOx高效催化臭氧降解吡嗪类物质 / 浙江工业大学“运河杯”大学生课外学术科技基金立项-校级立项（结题）-废聚乙烯醇膜衍生的稳定掺硼石墨烯纳米颗粒催化臭氧氧化莠去津 </t>
    </r>
  </si>
  <si>
    <t>Constructed electron-dense Mn sites in nitrogen-doped Mn3O4 for efficient catalytic ozonation of pyrazines:Degradation and odor elimination  Water Research,为第二作者，影响因子IF为11.4，电子版按50%计算/《钛酸铁催化臭氧氧化降解水中莠去津》 环境科学学报，为第一作者，A类期刊（索引未收录）</t>
  </si>
  <si>
    <t>梁栋伟</t>
  </si>
  <si>
    <r>
      <rPr>
        <sz val="12"/>
        <color theme="1"/>
        <rFont val="等线"/>
        <charset val="134"/>
        <scheme val="minor"/>
      </rPr>
      <t xml:space="preserve">浙江工业大学第十四届“运河杯”创业计划竞赛“挑战杯”专项赛-校级二等奖-基于AI预警和荧光溯源的多功能水质检测设备-成员4 / </t>
    </r>
    <r>
      <rPr>
        <sz val="12"/>
        <color rgb="FFFF0000"/>
        <rFont val="等线"/>
        <charset val="134"/>
        <scheme val="minor"/>
      </rPr>
      <t xml:space="preserve">第十六届“运河杯”浙江工业大学大学生创业大赛暨中国国际大学生创新大赛（2024）选拔赛-校级三等奖-基于AI预警和荧光溯源的多功能水质监测设备-成员3（同一项目取最高分）/ </t>
    </r>
    <r>
      <rPr>
        <sz val="12"/>
        <rFont val="等线"/>
        <charset val="134"/>
        <scheme val="minor"/>
      </rPr>
      <t>浙江省国际大学生创新大赛（2024）省赛-省级三等奖-硬指标，软测量-基于机器学习的多参数水质监测软件开发-成员3</t>
    </r>
  </si>
  <si>
    <t>浙江省新苗人才计划-省级以上立项-基于AI预警和荧光溯源的多功能水质检测设备</t>
  </si>
  <si>
    <t>卢孟植</t>
  </si>
  <si>
    <r>
      <rPr>
        <sz val="12"/>
        <color theme="1"/>
        <rFont val="等线"/>
        <charset val="134"/>
        <scheme val="minor"/>
      </rPr>
      <t xml:space="preserve">浙江工业大学“运河杯”大学生课外学术科技基金立项-校级立项（结题）-PBAT塑料降解产生低聚物和单体的检测及其对斑马鱼胚胎的毒性研究 / 浙江工业大学“运河杯”大学生课外学术科技基金立项-校级立项（结题）-呋喃酮缓释填料控制厌氧膜生物反应器膜污染的机理研究 / </t>
    </r>
    <r>
      <rPr>
        <sz val="12"/>
        <color rgb="FFFF0000"/>
        <rFont val="等线"/>
        <charset val="134"/>
        <scheme val="minor"/>
      </rPr>
      <t>浙江工业大学“运河杯”大学生课外学术科技基金立项-校级立项（结题）-基于纳米氧化锌氧空位调控活化高铁酸盐强化去除水体抗生素机理研究(取最高两项加分）</t>
    </r>
  </si>
  <si>
    <t>陈聪</t>
  </si>
  <si>
    <t>自魏东</t>
  </si>
  <si>
    <t>陈智立</t>
  </si>
  <si>
    <t>单艺荣</t>
  </si>
  <si>
    <t>浙江工业大学“运河杯”大学生课外学术科技基金立项-校级立项（结题）-呋喃酮缓释填料控制厌氧膜生物反应器膜污染的机理研究</t>
  </si>
  <si>
    <t>杜渊</t>
  </si>
  <si>
    <t>浙江工业大学“运河杯”大学生课外学术科技基金立项-院级立项-基于新型组合填料的环卫河道取水回用技术研究</t>
  </si>
  <si>
    <t>廉茜然</t>
  </si>
  <si>
    <t>浙江工业大学“运河杯”大学生课外学术科技基金立项-校级立项（结题）-呋喃酮缓释填料控制厌氧膜生物反应器膜污染的机理研究 / 浙江工业大学“运河杯”大学生课外学术科技基金立项-校级立项（结题）-基于纳米氧化锌氧空位调控活化高铁酸盐强化去除水体抗生素机理研究</t>
  </si>
  <si>
    <t>刘国涛</t>
  </si>
  <si>
    <t>环工2102班</t>
  </si>
  <si>
    <t>王安琪</t>
  </si>
  <si>
    <t>魏乐勍</t>
  </si>
  <si>
    <t>浙江工业大学第十二届大学生节能减排社会实践与科技竞赛-校级三等奖-木质素衍生废物活化零价铁高效修复硝基苯污染地下水-成员3</t>
  </si>
  <si>
    <t>浙江工业大学“运河杯”大学生课外学术科技基金立项-校级立项-木质素衍生废物活化零价铁的构建及水污染修复/ 浙江工业大学“运河杯”大学生课外学术科技基金立项-院级立项-重金属污染水体修复-新型零价铁基材料的构建和应用</t>
  </si>
  <si>
    <t>闻人谷恬</t>
  </si>
  <si>
    <t>浙江工业大学第十二届大学生节能减排社会实践与科技竞赛-校级一等奖-废铵盐和磷石膏综合利用实现沼气固碳-成员2 / 第十七届全国大学生节能减排社会实践与科技竞赛-国家级一等奖-时光“铵”然,“碳”流不息:废铵盐和磷石膏综合利用实现沼气固碳脱硫-成员2</t>
  </si>
  <si>
    <r>
      <rPr>
        <sz val="12"/>
        <color theme="1"/>
        <rFont val="等线"/>
        <charset val="134"/>
        <scheme val="minor"/>
      </rPr>
      <t xml:space="preserve">浙江省新苗人才计划-省级以上立项-废铵盐资源化技术研发 / 2024年国家级大学生创新创业训练计划项目-省级以上立项-废铵盐和磷石膏变废为宝——助力无废城市建设 / </t>
    </r>
    <r>
      <rPr>
        <sz val="12"/>
        <color rgb="FFFF0000"/>
        <rFont val="等线"/>
        <charset val="134"/>
        <scheme val="minor"/>
      </rPr>
      <t>浙江工业大学“运河杯”大学生课外学术科技基金立项-校级立项（结题）-废塑料回收废氨生产氮肥（取最高两项加分）</t>
    </r>
  </si>
  <si>
    <t>发明专利授权-专利“一种高效吸附氨气的聚酯材料的制备方法”-成员1（去年已受理）</t>
  </si>
  <si>
    <t>吴华杰</t>
  </si>
  <si>
    <t>校第三十五届“运河杯”大学生课外学术科技作品竞赛-校三等奖-基于群感应调控的生物膜技术及其在厨余垃圾臭气处理中的应用-成员4</t>
  </si>
  <si>
    <t>浙江工业大学“运河杯”大学生课外学术科技基金立项-校级立项（结题）-基于群感效应调控的生物膜技术及其在厨余垃圾臭气处理中的应用</t>
  </si>
  <si>
    <t>叶威</t>
  </si>
  <si>
    <t>余坤</t>
  </si>
  <si>
    <t>周利凯</t>
  </si>
  <si>
    <t>朱新凯</t>
  </si>
  <si>
    <t>楼扬帆</t>
  </si>
  <si>
    <t>吕烜</t>
  </si>
  <si>
    <t>浙江工业大学第十二届大学生节能减排社会实践与科技竞赛-校级三等奖-木质素衍生废物活化零价铁高效修复硝基苯污染地下水-成员2</t>
  </si>
  <si>
    <t>浙江工业大学“运河杯”大学生课外学术科技基金立项-校级立项-木质素衍生废物活化零价铁的构建及水污染修复 / 浙江工业大学“运河杯”大学生课外学术科技基金立项-院级立项-重金属污染水体修复-新型零价铁基材料的构建和应用</t>
  </si>
  <si>
    <t>彭晓天</t>
  </si>
  <si>
    <t>任梦玲</t>
  </si>
  <si>
    <t>浙江工业大学第十二届大学生节能减排社会实践与科技竞赛-校级二等奖-“Easy Clean”一种基于纳米功能材料的便携水处理装置-成员3</t>
  </si>
  <si>
    <t>任昕淘</t>
  </si>
  <si>
    <t>沈星</t>
  </si>
  <si>
    <t>校第三十五届“运河杯”大学生课外学术科技作品竞赛-校一等奖-废茶叶衍生生物碳负载MnOx高效催化臭氧降解吡嗪类物质-成员3 / 第十届浙江工业大学“健行”本科生学术论坛-校二等奖-钛酸铁催化臭氧氧化降解水中莠去津-成员4 / 第六届浙江省大学生环境生态科技创新大赛-省一等奖（第一层次）-26二氨基吡啶功能化银修饰硅纳米线光电催化还原C02研究-成员4</t>
  </si>
  <si>
    <t>浙江工业大学“运河杯”大学生课外学术科技基金立项-校级立项（结题）-废聚乙烯醇膜衍生的稳定掺硼石墨烯纳米颗粒催化臭氧氧化莠去津 / 浙江工业大学“运河杯”大学生课外学术科技基金立项-校级立项（结题）-废茶叶衍生生物炭负载MnOx高效催化臭氧降解吡嗪类物质</t>
  </si>
  <si>
    <t>施锐</t>
  </si>
  <si>
    <t>浙江工业大学第十二届大学生节能减排社会实践与科技竞赛-校级二等奖-一种甲烷减排的微纳气泡间歇曝气型人工湿地-成员2</t>
  </si>
  <si>
    <t>宋凌杰</t>
  </si>
  <si>
    <t>校第三十五届“运河杯”大学生课外学术科技作品竞赛-校三等奖-基于群感应调控的生物膜技术及其在厨余垃圾臭气处理中的应用-成员3</t>
  </si>
  <si>
    <t>孙悦</t>
  </si>
  <si>
    <t>校第三十五届“运河杯”大学生课外学术科技作品竞赛-校三等奖-基于群感应调控的生物膜技术及其在厨余垃圾臭气处理中的应用-成员5</t>
  </si>
  <si>
    <t>浙江工业大学“运河杯”大学生课外学术科技基金立项-校级立项（结题）-基于群感效应调控的生物膜技术及其在厨余垃圾臭气处理中的应用 / 2024年国家级大学生创新创业训练计划项目-省级以上立项-废铵盐和磷石膏变废为宝——助力无废城市建设</t>
  </si>
  <si>
    <t>唐晓辉</t>
  </si>
  <si>
    <t>浙江工业大学第十二届大学生节能减排社会实践与科技竞赛-校级二等奖-一种甲烷减排的微纳气泡间歇曝气型人工湿地-成员3</t>
  </si>
  <si>
    <t>王姗姗</t>
  </si>
  <si>
    <t>浙江工业大学第十二届大学生节能减排社会实践与科技竞赛-校级二等奖-一种甲烷减排的微纳气泡间歇曝气型人工湿地-成员1</t>
  </si>
  <si>
    <t>浙江工业大学“运河杯”大学生课外学术科技基金立项-校级立项（结题）-微纳气泡增氧型潜流人工湿地高效处理农村生活污水 / 2024年国家级大学生创新创业训练计划项目-省级以上立项-废铵盐和磷石膏变废为宝——助力无废城市建设</t>
  </si>
  <si>
    <t>王雪</t>
  </si>
  <si>
    <t>校第三十五届“运河杯”大学生课外学术科技作品竞赛-校三等奖-基于群感应调控的生物膜技术及其在厨余垃圾臭气处理中的应用-成员1 / 第十届浙江工业大学“健行”本科生学术论坛-校二等奖-乙酸丁酯降解菌的分离鉴定及降解特性-成员1</t>
  </si>
  <si>
    <t>“乙酸丁酯降解菌的分离鉴定及降解特性” 《微生物学通报》，为第一作者，B类期刊，电子版按50%计算</t>
  </si>
  <si>
    <t>徐晔彤</t>
  </si>
  <si>
    <t>杨耀铭</t>
  </si>
  <si>
    <t>赵宇涛</t>
  </si>
  <si>
    <t>环工2103班</t>
  </si>
  <si>
    <t>许诗滢</t>
  </si>
  <si>
    <t>尹思龙</t>
  </si>
  <si>
    <t>浙江工业大学“运河杯”大学生课外学术科技基金立项-校级立项-多环芳烃降解菌的环境适应性研究</t>
  </si>
  <si>
    <t>张佳箬</t>
  </si>
  <si>
    <t>第十五届全国大学生数学竞赛（非数学A类）-省优胜奖（降一级，第四层次）</t>
  </si>
  <si>
    <t>张以</t>
  </si>
  <si>
    <t>赵启铭</t>
  </si>
  <si>
    <t>傅俊达</t>
  </si>
  <si>
    <t>邱涵容</t>
  </si>
  <si>
    <t>校第三十五届“运河杯”大学生课外学术科技作品竞赛-校一等奖-废茶叶衍生生物碳负载MnOx高效催化臭氧降解吡嗪类物质-成员5</t>
  </si>
  <si>
    <t>发明专利授权-专利“一种钴氮配合改性共价三嗪骨架材料PCTF—Co及其制备方法和应用”-成员2（去年已受理）</t>
  </si>
  <si>
    <t>吴岢芯</t>
  </si>
  <si>
    <r>
      <rPr>
        <sz val="12"/>
        <color theme="1"/>
        <rFont val="等线"/>
        <charset val="134"/>
        <scheme val="minor"/>
      </rPr>
      <t>第六届浙江省大学生环境生态科技创新大赛-省级二等奖（第二层次）-低碳拾能，净水之才</t>
    </r>
    <r>
      <rPr>
        <sz val="12"/>
        <color theme="1"/>
        <rFont val="等线"/>
        <charset val="134"/>
        <scheme val="minor"/>
      </rPr>
      <t>--</t>
    </r>
    <r>
      <rPr>
        <sz val="12"/>
        <color theme="1"/>
        <rFont val="等线"/>
        <charset val="134"/>
        <scheme val="minor"/>
      </rPr>
      <t>新型摩擦电绿色净化高藻水系统-成员</t>
    </r>
    <r>
      <rPr>
        <sz val="12"/>
        <color theme="1"/>
        <rFont val="等线"/>
        <charset val="134"/>
        <scheme val="minor"/>
      </rPr>
      <t>1</t>
    </r>
  </si>
  <si>
    <t>徐铠</t>
  </si>
  <si>
    <t>张宇</t>
  </si>
  <si>
    <t>诸徐宸</t>
  </si>
  <si>
    <t>白鑫冉</t>
  </si>
  <si>
    <t>庄竣豪</t>
  </si>
  <si>
    <t>胡宸铭</t>
  </si>
  <si>
    <t>黄宇晟</t>
  </si>
  <si>
    <t>校第三十五届“运河杯”大学生课外学术科技作品竞赛-校二等奖-一种高效光电转换C02生成合成气的新型电极材料的研究-成员2</t>
  </si>
  <si>
    <t>浙江工业大学“运河杯”大学生课外学术科技基金立项-校级立项（结题）-一种高效光电转换CO2生成合成气的新型电极材料的研究</t>
  </si>
  <si>
    <t>刘璐祯</t>
  </si>
  <si>
    <t>浙江工业大学第十二届大学生节能减排社会实践与科技竞赛-校级二等奖-以豆类植物为前驱体制备高性能生物炭臭氧净水催化剂-成员4 / 第十七届全国大学生节能减排社会实践与科技竞赛-国家级一等奖-时光“铵”然,“碳”流不息:废铵盐和磷石膏综合利用实现沼气固碳脱硫-成员3 / 第三届浙江省大学生低碳循环科技创新大赛-省级特等奖（降一级）-以豆类植物为前驱体制备高性能生物炭臭氧井水催化剂-成员4 / 第六届浙江省大学生环境生态科技创新大赛-省一等奖（第一层次）-26二氨基吡啶功能化银修饰硅纳米线光电催化还原C02研究-成员1 / 校第三十五届“运河杯”大学生课外学术科技作品竞赛-校二等奖-一种高效光电转换C02生成合成气的新型电极材料的研究-成员1</t>
  </si>
  <si>
    <t>浙江工业大学“运河杯”大学生课外学术科技基金立项-校级立项-以豆类植物为前驱体制备高性能生物炭臭氧净水催化剂 / 浙江工业大学“运河杯”大学生课外学术科技基金立项-校级立项（结题）-一种高效光电转换CO2生成合成气的新型电极材料的研究</t>
  </si>
  <si>
    <t>Coupling urchin-like TiO2 nanospheres with nitrogen and sulfur co-doped
graphene quantum dots for visible-light-induced degradation of toluene  Chemical Engineering Journal,为第三作者（第一作者为教师），影响因子IF为13.3，电子版按50%计算，叠合按25%计算</t>
  </si>
  <si>
    <t>徐奕晴</t>
  </si>
  <si>
    <t>杨陈陈</t>
  </si>
  <si>
    <t>环科2101班</t>
  </si>
  <si>
    <t>周璨</t>
  </si>
  <si>
    <t>浙江工业大学“运河杯”大学生课外学术科技基金立项-校级立项（结题）-PBAT塑料降解产生低聚物和单体的检测及其对斑马鱼胚胎的毒性研究</t>
  </si>
  <si>
    <t>“聚己二酸对苯二甲酸
丁二酯基生物可降解塑料在近海环境中的降解
特征” 《海洋环境科学》，为第二作者，B类期刊，纸质版</t>
  </si>
  <si>
    <t>高一卜</t>
  </si>
  <si>
    <t>Elucidating contributions of volatile organic compounds to ozone
formation using random forest during COVID-19 pandemic: A case situdy
in China  Environmental Pollution,为第二作者（第一作者为教师），影响因子IF为5.714，电子版按50%计算</t>
  </si>
  <si>
    <t>胡耀辉</t>
  </si>
  <si>
    <t>马艾博</t>
  </si>
  <si>
    <t>宋其键</t>
  </si>
  <si>
    <r>
      <rPr>
        <sz val="12"/>
        <color theme="1"/>
        <rFont val="等线"/>
        <charset val="134"/>
        <scheme val="minor"/>
      </rPr>
      <t>浙江工业大学第十二届大学生节能减排社会实践与科技竞赛-校级二等奖-“Easy Clean</t>
    </r>
    <r>
      <rPr>
        <sz val="12"/>
        <color theme="1"/>
        <rFont val="等线"/>
        <charset val="134"/>
        <scheme val="minor"/>
      </rPr>
      <t>”一种基于纳米功能材料的便携水处理装置-成员</t>
    </r>
    <r>
      <rPr>
        <sz val="12"/>
        <color theme="1"/>
        <rFont val="等线"/>
        <charset val="134"/>
        <scheme val="minor"/>
      </rPr>
      <t>4</t>
    </r>
  </si>
  <si>
    <t>王家豪</t>
  </si>
  <si>
    <t>张红丽</t>
  </si>
  <si>
    <t>曹佳霓</t>
  </si>
  <si>
    <t>浙江工业大学“运河杯”大学生课外学术科技基金立项-校级立项（结题）-Ni-Cu LDH催化膜活化PMS以非自由基途径为主降解左氧氟沙星</t>
  </si>
  <si>
    <t>林薇</t>
  </si>
  <si>
    <t>第六届浙江省大学生环境生态科技创新大赛-省一等奖（第一层次）-26二氨基吡啶功能化银修饰硅纳米线光电催化还原C02研究-成员2 / 校第三十五届“运河杯”大学生课外学术科技作品竞赛-校二等奖-一种高效光电转换C02生成合成气的新型电极材料的研究-成员3</t>
  </si>
  <si>
    <t>杨雯婷</t>
  </si>
  <si>
    <t>金宁宁</t>
  </si>
  <si>
    <t>李子杭</t>
  </si>
  <si>
    <t>陆小智</t>
  </si>
  <si>
    <t>梅程程</t>
  </si>
  <si>
    <t>聂蕊</t>
  </si>
  <si>
    <t>Macronutrient and PFOS bioavailability manipulated by aeration-driven rhizospheric organic nanocapsular assembly  Water Research, 为第三作者，影响因子IF为11.4，电子版按50%计算</t>
  </si>
  <si>
    <t>孙振伟</t>
  </si>
  <si>
    <t>吴朝阳</t>
  </si>
  <si>
    <t>俞乐</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</si>
</sst>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9">
    <font>
      <sz val="12"/>
      <color theme="1"/>
      <name val="等线"/>
      <charset val="134"/>
      <scheme val="minor"/>
    </font>
    <font>
      <sz val="11"/>
      <color rgb="FF000000"/>
      <name val="等线"/>
      <charset val="134"/>
    </font>
    <font>
      <sz val="11"/>
      <color rgb="FF000000"/>
      <name val="宋体"/>
      <charset val="134"/>
    </font>
    <font>
      <sz val="10"/>
      <color rgb="FF000000"/>
      <name val="等线"/>
      <charset val="134"/>
    </font>
    <font>
      <sz val="12"/>
      <color theme="1"/>
      <name val="等线"/>
      <charset val="134"/>
      <scheme val="minor"/>
    </font>
    <font>
      <sz val="12"/>
      <color theme="1"/>
      <name val="宋体"/>
      <charset val="134"/>
    </font>
    <font>
      <sz val="11"/>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color rgb="FFFF0000"/>
      <name val="等线"/>
      <charset val="134"/>
      <scheme val="minor"/>
    </font>
    <font>
      <sz val="12"/>
      <name val="等线"/>
      <charset val="134"/>
      <scheme val="minor"/>
    </font>
  </fonts>
  <fills count="38">
    <fill>
      <patternFill patternType="none"/>
    </fill>
    <fill>
      <patternFill patternType="gray125"/>
    </fill>
    <fill>
      <patternFill patternType="solid">
        <fgColor rgb="FFB6DDE8"/>
        <bgColor indexed="64"/>
      </patternFill>
    </fill>
    <fill>
      <patternFill patternType="solid">
        <fgColor rgb="FF92CDDC"/>
        <bgColor indexed="64"/>
      </patternFill>
    </fill>
    <fill>
      <patternFill patternType="solid">
        <fgColor rgb="FFC2D69B"/>
        <bgColor indexed="64"/>
      </patternFill>
    </fill>
    <fill>
      <patternFill patternType="solid">
        <fgColor rgb="FFD6E3BC"/>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7"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8" borderId="6" applyNumberFormat="0" applyAlignment="0" applyProtection="0">
      <alignment vertical="center"/>
    </xf>
    <xf numFmtId="0" fontId="17" fillId="9" borderId="7" applyNumberFormat="0" applyAlignment="0" applyProtection="0">
      <alignment vertical="center"/>
    </xf>
    <xf numFmtId="0" fontId="18" fillId="9" borderId="6" applyNumberFormat="0" applyAlignment="0" applyProtection="0">
      <alignment vertical="center"/>
    </xf>
    <xf numFmtId="0" fontId="19" fillId="10"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5" fillId="34" borderId="0" applyNumberFormat="0" applyBorder="0" applyAlignment="0" applyProtection="0">
      <alignment vertical="center"/>
    </xf>
    <xf numFmtId="0" fontId="26" fillId="35" borderId="0" applyNumberFormat="0" applyBorder="0" applyAlignment="0" applyProtection="0">
      <alignment vertical="center"/>
    </xf>
    <xf numFmtId="0" fontId="26" fillId="36" borderId="0" applyNumberFormat="0" applyBorder="0" applyAlignment="0" applyProtection="0">
      <alignment vertical="center"/>
    </xf>
    <xf numFmtId="0" fontId="25" fillId="37" borderId="0" applyNumberFormat="0" applyBorder="0" applyAlignment="0" applyProtection="0">
      <alignment vertical="center"/>
    </xf>
  </cellStyleXfs>
  <cellXfs count="27">
    <xf numFmtId="0" fontId="0" fillId="0" borderId="0" xfId="0">
      <alignment vertical="center"/>
    </xf>
    <xf numFmtId="0" fontId="1" fillId="0" borderId="0" xfId="0" applyFont="1" applyFill="1" applyAlignment="1">
      <alignment vertical="center"/>
    </xf>
    <xf numFmtId="0" fontId="0" fillId="0" borderId="0" xfId="0" applyFont="1" applyFill="1" applyAlignment="1">
      <alignment vertical="center"/>
    </xf>
    <xf numFmtId="0" fontId="0" fillId="0" borderId="0" xfId="0" applyAlignment="1">
      <alignment horizontal="center" vertical="center"/>
    </xf>
    <xf numFmtId="0" fontId="0" fillId="0" borderId="0" xfId="0" applyAlignment="1">
      <alignment vertical="center" wrapText="1"/>
    </xf>
    <xf numFmtId="0" fontId="2" fillId="0" borderId="0" xfId="0" applyFont="1" applyFill="1" applyAlignment="1">
      <alignment horizontal="center" vertical="center"/>
    </xf>
    <xf numFmtId="0" fontId="2" fillId="2" borderId="1" xfId="0" applyFont="1" applyFill="1" applyBorder="1" applyAlignment="1" applyProtection="1">
      <alignment horizontal="center" vertical="center"/>
    </xf>
    <xf numFmtId="0" fontId="2" fillId="3" borderId="2" xfId="0" applyFont="1" applyFill="1" applyBorder="1" applyAlignment="1" applyProtection="1">
      <alignment horizontal="center" vertical="center"/>
    </xf>
    <xf numFmtId="0" fontId="2" fillId="4" borderId="2" xfId="0" applyFont="1" applyFill="1" applyBorder="1" applyAlignment="1" applyProtection="1">
      <alignment horizontal="center" vertical="center"/>
    </xf>
    <xf numFmtId="0" fontId="2" fillId="5" borderId="2"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xf>
    <xf numFmtId="176" fontId="3" fillId="0" borderId="2" xfId="0" applyNumberFormat="1" applyFont="1" applyFill="1" applyBorder="1" applyAlignment="1" applyProtection="1">
      <alignment horizontal="center" vertical="center"/>
    </xf>
    <xf numFmtId="0" fontId="4" fillId="0" borderId="0" xfId="0" applyFont="1" applyAlignment="1">
      <alignment vertical="center" wrapText="1"/>
    </xf>
    <xf numFmtId="49" fontId="3" fillId="0" borderId="2" xfId="0" applyNumberFormat="1" applyFont="1" applyFill="1" applyBorder="1" applyAlignment="1" applyProtection="1">
      <alignment horizontal="center" vertical="center"/>
    </xf>
    <xf numFmtId="0" fontId="4" fillId="0" borderId="0" xfId="0" applyFont="1" applyAlignment="1">
      <alignment horizontal="center" vertical="center"/>
    </xf>
    <xf numFmtId="0" fontId="4" fillId="0" borderId="0" xfId="0" applyFont="1" applyAlignment="1">
      <alignment horizontal="center" vertical="center" wrapText="1"/>
    </xf>
    <xf numFmtId="176" fontId="3" fillId="0" borderId="2" xfId="0" applyNumberFormat="1" applyFont="1" applyFill="1" applyBorder="1" applyAlignment="1" applyProtection="1">
      <alignment horizontal="center" vertical="top"/>
    </xf>
    <xf numFmtId="0" fontId="3" fillId="0" borderId="2" xfId="0" applyFont="1" applyFill="1" applyBorder="1" applyAlignment="1" applyProtection="1">
      <alignment horizontal="center" vertical="top"/>
    </xf>
    <xf numFmtId="0" fontId="2" fillId="5" borderId="2" xfId="0" applyFont="1" applyFill="1" applyBorder="1" applyAlignment="1" applyProtection="1">
      <alignment horizontal="center" vertical="center"/>
    </xf>
    <xf numFmtId="0" fontId="2" fillId="0" borderId="2" xfId="0" applyFont="1" applyBorder="1" applyAlignment="1" applyProtection="1">
      <alignment horizontal="center" vertical="center"/>
    </xf>
    <xf numFmtId="0" fontId="2" fillId="0" borderId="0" xfId="0" applyFont="1" applyAlignment="1">
      <alignment horizontal="center" vertical="center"/>
    </xf>
    <xf numFmtId="0" fontId="5" fillId="0" borderId="0" xfId="0" applyFont="1" applyAlignment="1">
      <alignment horizontal="center" vertical="center"/>
    </xf>
    <xf numFmtId="0" fontId="6" fillId="0" borderId="0" xfId="0" applyFont="1">
      <alignment vertical="center"/>
    </xf>
    <xf numFmtId="0" fontId="6" fillId="0" borderId="0" xfId="0" applyFont="1" applyAlignment="1">
      <alignment vertical="center" wrapText="1"/>
    </xf>
    <xf numFmtId="0" fontId="5" fillId="0" borderId="0" xfId="0" applyFont="1" applyAlignment="1">
      <alignment horizontal="center" vertical="center" wrapText="1"/>
    </xf>
    <xf numFmtId="0" fontId="3" fillId="6" borderId="2" xfId="0" applyFont="1" applyFill="1" applyBorder="1" applyAlignment="1" applyProtection="1">
      <alignment horizontal="center" vertical="center"/>
    </xf>
    <xf numFmtId="49" fontId="3" fillId="6" borderId="2" xfId="0" applyNumberFormat="1" applyFont="1" applyFill="1" applyBorder="1" applyAlignment="1" applyProtection="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81"/>
  <sheetViews>
    <sheetView tabSelected="1" workbookViewId="0">
      <selection activeCell="H9" sqref="H9"/>
    </sheetView>
  </sheetViews>
  <sheetFormatPr defaultColWidth="9" defaultRowHeight="15.75"/>
  <cols>
    <col min="1" max="1" width="9.38333333333333" style="1"/>
    <col min="2" max="2" width="12.6916666666667" style="1"/>
    <col min="3" max="3" width="9" style="2"/>
    <col min="4" max="4" width="14" style="3" customWidth="1"/>
    <col min="5" max="5" width="7" style="3" customWidth="1"/>
    <col min="6" max="6" width="26.4583333333333" style="3" customWidth="1"/>
    <col min="7" max="7" width="50" style="4" customWidth="1"/>
    <col min="8" max="8" width="30.7666666666667" style="3" customWidth="1"/>
    <col min="9" max="9" width="43.4583333333333" style="4" customWidth="1"/>
    <col min="10" max="10" width="30.7666666666667" style="3" customWidth="1"/>
    <col min="11" max="11" width="25.3833333333333" customWidth="1"/>
    <col min="12" max="12" width="12.8416666666667" customWidth="1"/>
    <col min="13" max="13" width="21.2333333333333" customWidth="1"/>
  </cols>
  <sheetData>
    <row r="1" ht="13.5" customHeight="1" spans="1:40">
      <c r="A1" s="5" t="s">
        <v>0</v>
      </c>
      <c r="B1" s="5" t="s">
        <v>1</v>
      </c>
      <c r="C1" s="5" t="s">
        <v>2</v>
      </c>
      <c r="D1" s="6" t="s">
        <v>3</v>
      </c>
      <c r="E1" s="7" t="s">
        <v>4</v>
      </c>
      <c r="F1" s="8" t="s">
        <v>5</v>
      </c>
      <c r="G1" s="9" t="s">
        <v>6</v>
      </c>
      <c r="H1" s="8" t="s">
        <v>7</v>
      </c>
      <c r="I1" s="9" t="s">
        <v>8</v>
      </c>
      <c r="J1" s="8" t="s">
        <v>9</v>
      </c>
      <c r="K1" s="18" t="s">
        <v>10</v>
      </c>
      <c r="L1" s="8" t="s">
        <v>11</v>
      </c>
      <c r="M1" s="18" t="s">
        <v>12</v>
      </c>
      <c r="N1" s="19"/>
      <c r="O1" s="20"/>
      <c r="P1" s="20"/>
      <c r="Q1" s="20"/>
      <c r="R1" s="20"/>
      <c r="S1" s="20"/>
      <c r="T1" s="20"/>
      <c r="U1" s="20"/>
      <c r="V1" s="20"/>
      <c r="W1" s="20"/>
      <c r="X1" s="20"/>
      <c r="Y1" s="20"/>
      <c r="Z1" s="20"/>
      <c r="AA1" s="20"/>
      <c r="AB1" s="20"/>
      <c r="AC1" s="20"/>
      <c r="AD1" s="20"/>
      <c r="AE1" s="20"/>
      <c r="AF1" s="20"/>
      <c r="AG1" s="20"/>
      <c r="AH1" s="20"/>
      <c r="AI1" s="20"/>
      <c r="AJ1" s="20"/>
      <c r="AK1" s="20"/>
      <c r="AL1" s="20"/>
      <c r="AM1" s="20"/>
      <c r="AN1" s="20"/>
    </row>
    <row r="2" spans="1:13">
      <c r="A2" s="10" t="s">
        <v>13</v>
      </c>
      <c r="B2" s="11">
        <v>202105090101</v>
      </c>
      <c r="C2" s="10" t="s">
        <v>14</v>
      </c>
      <c r="D2" s="3">
        <f>E2</f>
        <v>0</v>
      </c>
      <c r="E2" s="3">
        <f>F2+H2+J2+L2</f>
        <v>0</v>
      </c>
      <c r="J2"/>
      <c r="L2" s="21"/>
      <c r="M2" s="22"/>
    </row>
    <row r="3" spans="1:13">
      <c r="A3" s="10" t="s">
        <v>13</v>
      </c>
      <c r="B3" s="11">
        <v>202105090107</v>
      </c>
      <c r="C3" s="10" t="s">
        <v>15</v>
      </c>
      <c r="D3" s="3">
        <f t="shared" ref="D3:D66" si="0">E3</f>
        <v>0</v>
      </c>
      <c r="E3" s="3">
        <f t="shared" ref="E3:E66" si="1">F3+H3+J3+L3</f>
        <v>0</v>
      </c>
      <c r="J3"/>
      <c r="L3" s="21"/>
      <c r="M3" s="22"/>
    </row>
    <row r="4" ht="68" customHeight="1" spans="1:13">
      <c r="A4" s="10" t="s">
        <v>13</v>
      </c>
      <c r="B4" s="11">
        <v>202105090105</v>
      </c>
      <c r="C4" s="10" t="s">
        <v>16</v>
      </c>
      <c r="D4" s="3">
        <f t="shared" si="0"/>
        <v>0</v>
      </c>
      <c r="E4" s="3">
        <f t="shared" si="1"/>
        <v>0</v>
      </c>
      <c r="G4" s="12"/>
      <c r="J4"/>
      <c r="L4" s="21"/>
      <c r="M4" s="22"/>
    </row>
    <row r="5" spans="1:13">
      <c r="A5" s="10" t="s">
        <v>13</v>
      </c>
      <c r="B5" s="11">
        <v>202105090108</v>
      </c>
      <c r="C5" s="10" t="s">
        <v>17</v>
      </c>
      <c r="D5" s="3">
        <f t="shared" si="0"/>
        <v>0</v>
      </c>
      <c r="E5" s="3">
        <f t="shared" si="1"/>
        <v>0</v>
      </c>
      <c r="J5"/>
      <c r="L5" s="21"/>
      <c r="M5" s="22"/>
    </row>
    <row r="6" spans="1:13">
      <c r="A6" s="10" t="s">
        <v>13</v>
      </c>
      <c r="B6" s="11">
        <v>202105090109</v>
      </c>
      <c r="C6" s="10" t="s">
        <v>18</v>
      </c>
      <c r="D6" s="3">
        <f t="shared" si="0"/>
        <v>0</v>
      </c>
      <c r="E6" s="3">
        <f t="shared" si="1"/>
        <v>0</v>
      </c>
      <c r="J6"/>
      <c r="L6" s="21"/>
      <c r="M6" s="22"/>
    </row>
    <row r="7" spans="1:13">
      <c r="A7" s="10" t="s">
        <v>13</v>
      </c>
      <c r="B7" s="11">
        <v>202105090112</v>
      </c>
      <c r="C7" s="10" t="s">
        <v>19</v>
      </c>
      <c r="D7" s="3">
        <f t="shared" si="0"/>
        <v>0</v>
      </c>
      <c r="E7" s="3">
        <f t="shared" si="1"/>
        <v>0</v>
      </c>
      <c r="J7"/>
      <c r="L7" s="21"/>
      <c r="M7" s="22"/>
    </row>
    <row r="8" spans="1:13">
      <c r="A8" s="10" t="s">
        <v>13</v>
      </c>
      <c r="B8" s="11">
        <v>202105090115</v>
      </c>
      <c r="C8" s="10" t="s">
        <v>20</v>
      </c>
      <c r="D8" s="3">
        <f t="shared" si="0"/>
        <v>0</v>
      </c>
      <c r="E8" s="3">
        <f t="shared" si="1"/>
        <v>0</v>
      </c>
      <c r="J8"/>
      <c r="L8" s="21"/>
      <c r="M8" s="22"/>
    </row>
    <row r="9" ht="157.5" spans="1:13">
      <c r="A9" s="10" t="s">
        <v>13</v>
      </c>
      <c r="B9" s="11">
        <v>202105090202</v>
      </c>
      <c r="C9" s="10" t="s">
        <v>21</v>
      </c>
      <c r="D9" s="3">
        <f t="shared" si="0"/>
        <v>2.16</v>
      </c>
      <c r="E9" s="3">
        <f t="shared" si="1"/>
        <v>2.16</v>
      </c>
      <c r="H9" s="3">
        <f>1.2*0.9+1.2*0.9+1.2*0.9*0</f>
        <v>2.16</v>
      </c>
      <c r="I9" s="12" t="s">
        <v>22</v>
      </c>
      <c r="J9"/>
      <c r="L9" s="21"/>
      <c r="M9" s="22"/>
    </row>
    <row r="10" ht="131" customHeight="1" spans="1:13">
      <c r="A10" s="10" t="s">
        <v>13</v>
      </c>
      <c r="B10" s="11">
        <v>202105090203</v>
      </c>
      <c r="C10" s="10" t="s">
        <v>23</v>
      </c>
      <c r="D10" s="3">
        <f t="shared" si="0"/>
        <v>3.68</v>
      </c>
      <c r="E10" s="3">
        <f t="shared" si="1"/>
        <v>3.68</v>
      </c>
      <c r="F10" s="3">
        <f>0.8*0.3+0.4*0.3*0+1.6*0.3</f>
        <v>0.72</v>
      </c>
      <c r="G10" s="12" t="s">
        <v>24</v>
      </c>
      <c r="H10" s="3">
        <f>1.2*0.9+1.2*0.9</f>
        <v>2.16</v>
      </c>
      <c r="I10" s="12" t="s">
        <v>25</v>
      </c>
      <c r="J10"/>
      <c r="L10" s="21">
        <v>0.8</v>
      </c>
      <c r="M10" s="23" t="s">
        <v>26</v>
      </c>
    </row>
    <row r="11" ht="157.5" spans="1:13">
      <c r="A11" s="10" t="s">
        <v>13</v>
      </c>
      <c r="B11" s="11">
        <v>202105090204</v>
      </c>
      <c r="C11" s="10" t="s">
        <v>27</v>
      </c>
      <c r="D11" s="3">
        <f t="shared" si="0"/>
        <v>2.28</v>
      </c>
      <c r="E11" s="3">
        <f t="shared" si="1"/>
        <v>2.28</v>
      </c>
      <c r="F11" s="3">
        <f>0.4*0.3</f>
        <v>0.12</v>
      </c>
      <c r="G11" s="12" t="s">
        <v>28</v>
      </c>
      <c r="H11" s="3">
        <f>1.2*0.9+1.2*0.9+1.2*0.9*0</f>
        <v>2.16</v>
      </c>
      <c r="I11" s="12" t="s">
        <v>22</v>
      </c>
      <c r="J11"/>
      <c r="L11" s="21"/>
      <c r="M11" s="22"/>
    </row>
    <row r="12" ht="173.25" spans="1:13">
      <c r="A12" s="10" t="s">
        <v>13</v>
      </c>
      <c r="B12" s="11">
        <v>202105090206</v>
      </c>
      <c r="C12" s="10" t="s">
        <v>29</v>
      </c>
      <c r="D12" s="3">
        <v>4</v>
      </c>
      <c r="E12" s="3">
        <f t="shared" si="1"/>
        <v>6.48</v>
      </c>
      <c r="F12" s="3">
        <f>0.8+0.8*0.6*0+0.4*0+1.6</f>
        <v>2.4</v>
      </c>
      <c r="G12" s="12" t="s">
        <v>30</v>
      </c>
      <c r="H12" s="3">
        <f>2.4+1.2*0.9</f>
        <v>3.48</v>
      </c>
      <c r="I12" s="12" t="s">
        <v>31</v>
      </c>
      <c r="J12" s="3">
        <f>0.4</f>
        <v>0.4</v>
      </c>
      <c r="K12" s="12" t="s">
        <v>32</v>
      </c>
      <c r="L12" s="24">
        <v>0.2</v>
      </c>
      <c r="M12" s="23" t="s">
        <v>33</v>
      </c>
    </row>
    <row r="13" ht="171" customHeight="1" spans="1:13">
      <c r="A13" s="10" t="s">
        <v>13</v>
      </c>
      <c r="B13" s="11">
        <v>202105090207</v>
      </c>
      <c r="C13" s="10" t="s">
        <v>34</v>
      </c>
      <c r="D13" s="3">
        <v>4</v>
      </c>
      <c r="E13" s="3">
        <f t="shared" si="1"/>
        <v>14.95</v>
      </c>
      <c r="F13" s="3">
        <f>0.8*0.3+1.2+1.5*0.3+0.8+6*0.6</f>
        <v>6.29</v>
      </c>
      <c r="G13" s="12" t="s">
        <v>35</v>
      </c>
      <c r="H13" s="3">
        <f>1.2*0.1*0+1.2*0.9+1.2*0.9</f>
        <v>2.16</v>
      </c>
      <c r="I13" s="12" t="s">
        <v>36</v>
      </c>
      <c r="J13"/>
      <c r="L13" s="21">
        <v>6.5</v>
      </c>
      <c r="M13" s="23" t="s">
        <v>37</v>
      </c>
    </row>
    <row r="14" ht="126" spans="1:13">
      <c r="A14" s="10" t="s">
        <v>13</v>
      </c>
      <c r="B14" s="11">
        <v>202105090208</v>
      </c>
      <c r="C14" s="10" t="s">
        <v>38</v>
      </c>
      <c r="D14" s="3">
        <f t="shared" si="0"/>
        <v>3.6</v>
      </c>
      <c r="E14" s="3">
        <f t="shared" si="1"/>
        <v>3.6</v>
      </c>
      <c r="F14" s="3">
        <f>0.8*0.3+0.4*0.6*0+1.6*0.6</f>
        <v>1.2</v>
      </c>
      <c r="G14" s="12" t="s">
        <v>39</v>
      </c>
      <c r="H14" s="3">
        <f>2.4</f>
        <v>2.4</v>
      </c>
      <c r="I14" s="12" t="s">
        <v>40</v>
      </c>
      <c r="J14"/>
      <c r="L14" s="21"/>
      <c r="M14" s="22"/>
    </row>
    <row r="15" ht="157.5" spans="1:13">
      <c r="A15" s="10" t="s">
        <v>13</v>
      </c>
      <c r="B15" s="11">
        <v>202105090210</v>
      </c>
      <c r="C15" s="10" t="s">
        <v>41</v>
      </c>
      <c r="D15" s="3">
        <f t="shared" si="0"/>
        <v>2.16</v>
      </c>
      <c r="E15" s="3">
        <f t="shared" si="1"/>
        <v>2.16</v>
      </c>
      <c r="H15" s="3">
        <f>1.2*0.9+1.2*0.9+1.2*0.9*0</f>
        <v>2.16</v>
      </c>
      <c r="I15" s="12" t="s">
        <v>42</v>
      </c>
      <c r="J15"/>
      <c r="L15" s="21"/>
      <c r="M15" s="22"/>
    </row>
    <row r="16" spans="1:13">
      <c r="A16" s="10" t="s">
        <v>13</v>
      </c>
      <c r="B16" s="11">
        <v>202105090301</v>
      </c>
      <c r="C16" s="10" t="s">
        <v>43</v>
      </c>
      <c r="D16" s="3">
        <f t="shared" si="0"/>
        <v>0</v>
      </c>
      <c r="E16" s="3">
        <f t="shared" si="1"/>
        <v>0</v>
      </c>
      <c r="J16"/>
      <c r="L16" s="21"/>
      <c r="M16" s="22"/>
    </row>
    <row r="17" spans="1:13">
      <c r="A17" s="10" t="s">
        <v>13</v>
      </c>
      <c r="B17" s="11">
        <v>202105090302</v>
      </c>
      <c r="C17" s="10" t="s">
        <v>44</v>
      </c>
      <c r="D17" s="3">
        <f t="shared" si="0"/>
        <v>0</v>
      </c>
      <c r="E17" s="3">
        <f t="shared" si="1"/>
        <v>0</v>
      </c>
      <c r="J17"/>
      <c r="L17" s="21"/>
      <c r="M17" s="22"/>
    </row>
    <row r="18" spans="1:13">
      <c r="A18" s="10" t="s">
        <v>13</v>
      </c>
      <c r="B18" s="11">
        <v>202105090303</v>
      </c>
      <c r="C18" s="10" t="s">
        <v>45</v>
      </c>
      <c r="D18" s="3">
        <f t="shared" si="0"/>
        <v>0</v>
      </c>
      <c r="E18" s="3">
        <f t="shared" si="1"/>
        <v>0</v>
      </c>
      <c r="J18"/>
      <c r="L18" s="21"/>
      <c r="M18" s="22"/>
    </row>
    <row r="19" ht="47.25" spans="1:13">
      <c r="A19" s="10" t="s">
        <v>13</v>
      </c>
      <c r="B19" s="11">
        <v>202105090304</v>
      </c>
      <c r="C19" s="10" t="s">
        <v>46</v>
      </c>
      <c r="D19" s="3">
        <f t="shared" si="0"/>
        <v>1.08</v>
      </c>
      <c r="E19" s="3">
        <f t="shared" si="1"/>
        <v>1.08</v>
      </c>
      <c r="H19" s="3">
        <f>1.2*0.9</f>
        <v>1.08</v>
      </c>
      <c r="I19" s="12" t="s">
        <v>47</v>
      </c>
      <c r="J19"/>
      <c r="L19" s="21"/>
      <c r="M19" s="22"/>
    </row>
    <row r="20" ht="47.25" spans="1:13">
      <c r="A20" s="10" t="s">
        <v>13</v>
      </c>
      <c r="B20" s="11">
        <v>202105090305</v>
      </c>
      <c r="C20" s="10" t="s">
        <v>48</v>
      </c>
      <c r="D20" s="3">
        <f t="shared" si="0"/>
        <v>0.04</v>
      </c>
      <c r="E20" s="3">
        <f t="shared" si="1"/>
        <v>0.04</v>
      </c>
      <c r="H20" s="3">
        <f>0.4*0.1</f>
        <v>0.04</v>
      </c>
      <c r="I20" s="12" t="s">
        <v>49</v>
      </c>
      <c r="J20"/>
      <c r="L20" s="21"/>
      <c r="M20" s="22"/>
    </row>
    <row r="21" ht="94.5" spans="1:13">
      <c r="A21" s="10" t="s">
        <v>13</v>
      </c>
      <c r="B21" s="11">
        <v>202105090309</v>
      </c>
      <c r="C21" s="10" t="s">
        <v>50</v>
      </c>
      <c r="D21" s="3">
        <f t="shared" si="0"/>
        <v>2.16</v>
      </c>
      <c r="E21" s="3">
        <f t="shared" si="1"/>
        <v>2.16</v>
      </c>
      <c r="H21" s="3">
        <f>1.2*0.9+1.2*0.9</f>
        <v>2.16</v>
      </c>
      <c r="I21" s="12" t="s">
        <v>51</v>
      </c>
      <c r="J21"/>
      <c r="L21" s="21"/>
      <c r="M21" s="22"/>
    </row>
    <row r="22" spans="1:13">
      <c r="A22" s="10" t="s">
        <v>13</v>
      </c>
      <c r="B22" s="11">
        <v>202105090310</v>
      </c>
      <c r="C22" s="10" t="s">
        <v>52</v>
      </c>
      <c r="D22" s="3">
        <f t="shared" si="0"/>
        <v>0</v>
      </c>
      <c r="E22" s="3">
        <f t="shared" si="1"/>
        <v>0</v>
      </c>
      <c r="J22"/>
      <c r="L22" s="21"/>
      <c r="M22" s="22"/>
    </row>
    <row r="23" spans="1:13">
      <c r="A23" s="10" t="s">
        <v>53</v>
      </c>
      <c r="B23" s="11">
        <v>202105090216</v>
      </c>
      <c r="C23" s="10" t="s">
        <v>54</v>
      </c>
      <c r="D23" s="3">
        <f t="shared" si="0"/>
        <v>0</v>
      </c>
      <c r="E23" s="3">
        <f t="shared" si="1"/>
        <v>0</v>
      </c>
      <c r="J23"/>
      <c r="L23" s="21"/>
      <c r="M23" s="22"/>
    </row>
    <row r="24" ht="78.75" spans="1:13">
      <c r="A24" s="10" t="s">
        <v>53</v>
      </c>
      <c r="B24" s="11">
        <v>202105090218</v>
      </c>
      <c r="C24" s="10" t="s">
        <v>55</v>
      </c>
      <c r="D24" s="3">
        <f t="shared" si="0"/>
        <v>0.4</v>
      </c>
      <c r="E24" s="3">
        <f t="shared" si="1"/>
        <v>0.4</v>
      </c>
      <c r="F24" s="3">
        <f>0.4*0.6</f>
        <v>0.24</v>
      </c>
      <c r="G24" s="12" t="s">
        <v>56</v>
      </c>
      <c r="H24" s="3">
        <f>1.2*0.1+0.4*0.1</f>
        <v>0.16</v>
      </c>
      <c r="I24" s="12" t="s">
        <v>57</v>
      </c>
      <c r="J24"/>
      <c r="L24" s="21"/>
      <c r="M24" s="22"/>
    </row>
    <row r="25" ht="110.5" customHeight="1" spans="1:13">
      <c r="A25" s="10" t="s">
        <v>53</v>
      </c>
      <c r="B25" s="11">
        <v>202105090219</v>
      </c>
      <c r="C25" s="13" t="s">
        <v>58</v>
      </c>
      <c r="D25" s="3">
        <v>4</v>
      </c>
      <c r="E25" s="3">
        <f t="shared" si="1"/>
        <v>9.52</v>
      </c>
      <c r="F25" s="14">
        <f>1.2*0.6+8*0.6</f>
        <v>5.52</v>
      </c>
      <c r="G25" s="15" t="s">
        <v>59</v>
      </c>
      <c r="H25" s="14">
        <f>2.4+2.4*1.2*0.9*0</f>
        <v>2.4</v>
      </c>
      <c r="I25" s="12" t="s">
        <v>60</v>
      </c>
      <c r="J25" s="15">
        <f>2.4-0.8</f>
        <v>1.6</v>
      </c>
      <c r="K25" s="12" t="s">
        <v>61</v>
      </c>
      <c r="L25" s="21"/>
      <c r="M25" s="22"/>
    </row>
    <row r="26" ht="47.25" spans="1:13">
      <c r="A26" s="10" t="s">
        <v>53</v>
      </c>
      <c r="B26" s="11">
        <v>202105090220</v>
      </c>
      <c r="C26" s="10" t="s">
        <v>62</v>
      </c>
      <c r="D26" s="3">
        <f t="shared" si="0"/>
        <v>1.2</v>
      </c>
      <c r="E26" s="3">
        <f t="shared" si="1"/>
        <v>1.2</v>
      </c>
      <c r="F26" s="3">
        <f>0.4*0.3</f>
        <v>0.12</v>
      </c>
      <c r="G26" s="12" t="s">
        <v>63</v>
      </c>
      <c r="H26" s="3">
        <f>1.2*0.9</f>
        <v>1.08</v>
      </c>
      <c r="I26" s="12" t="s">
        <v>64</v>
      </c>
      <c r="J26"/>
      <c r="L26" s="21"/>
      <c r="M26" s="22"/>
    </row>
    <row r="27" spans="1:13">
      <c r="A27" s="10" t="s">
        <v>53</v>
      </c>
      <c r="B27" s="11">
        <v>202105090224</v>
      </c>
      <c r="C27" s="10" t="s">
        <v>65</v>
      </c>
      <c r="D27" s="3">
        <f t="shared" si="0"/>
        <v>0</v>
      </c>
      <c r="E27" s="3">
        <f t="shared" si="1"/>
        <v>0</v>
      </c>
      <c r="J27"/>
      <c r="L27" s="21"/>
      <c r="M27" s="22"/>
    </row>
    <row r="28" spans="1:13">
      <c r="A28" s="10" t="s">
        <v>53</v>
      </c>
      <c r="B28" s="11">
        <v>202105090226</v>
      </c>
      <c r="C28" s="10" t="s">
        <v>66</v>
      </c>
      <c r="D28" s="3">
        <f t="shared" si="0"/>
        <v>0</v>
      </c>
      <c r="E28" s="3">
        <f t="shared" si="1"/>
        <v>0</v>
      </c>
      <c r="J28"/>
      <c r="L28" s="21"/>
      <c r="M28" s="22"/>
    </row>
    <row r="29" spans="1:13">
      <c r="A29" s="10" t="s">
        <v>53</v>
      </c>
      <c r="B29" s="11">
        <v>202105090228</v>
      </c>
      <c r="C29" s="10" t="s">
        <v>67</v>
      </c>
      <c r="D29" s="3">
        <f t="shared" si="0"/>
        <v>0</v>
      </c>
      <c r="E29" s="3">
        <f t="shared" si="1"/>
        <v>0</v>
      </c>
      <c r="J29"/>
      <c r="L29" s="21"/>
      <c r="M29" s="22"/>
    </row>
    <row r="30" spans="1:13">
      <c r="A30" s="10" t="s">
        <v>53</v>
      </c>
      <c r="B30" s="11">
        <v>202105090229</v>
      </c>
      <c r="C30" s="10" t="s">
        <v>68</v>
      </c>
      <c r="D30" s="3">
        <f t="shared" si="0"/>
        <v>0</v>
      </c>
      <c r="E30" s="3">
        <f t="shared" si="1"/>
        <v>0</v>
      </c>
      <c r="J30"/>
      <c r="L30" s="21"/>
      <c r="M30" s="22"/>
    </row>
    <row r="31" spans="1:13">
      <c r="A31" s="10" t="s">
        <v>53</v>
      </c>
      <c r="B31" s="11">
        <v>202105090411</v>
      </c>
      <c r="C31" s="10" t="s">
        <v>69</v>
      </c>
      <c r="D31" s="3">
        <f t="shared" si="0"/>
        <v>0</v>
      </c>
      <c r="E31" s="3">
        <f t="shared" si="1"/>
        <v>0</v>
      </c>
      <c r="J31"/>
      <c r="L31" s="21"/>
      <c r="M31" s="22"/>
    </row>
    <row r="32" ht="109" customHeight="1" spans="1:13">
      <c r="A32" s="10" t="s">
        <v>53</v>
      </c>
      <c r="B32" s="11">
        <v>202105090412</v>
      </c>
      <c r="C32" s="10" t="s">
        <v>70</v>
      </c>
      <c r="D32" s="3">
        <f t="shared" si="0"/>
        <v>0.4</v>
      </c>
      <c r="E32" s="3">
        <f t="shared" si="1"/>
        <v>0.4</v>
      </c>
      <c r="F32" s="3">
        <f>0.4*0.6</f>
        <v>0.24</v>
      </c>
      <c r="G32" s="12" t="s">
        <v>71</v>
      </c>
      <c r="H32" s="3">
        <f>1.2*0.1+0.4*0.1</f>
        <v>0.16</v>
      </c>
      <c r="I32" s="12" t="s">
        <v>72</v>
      </c>
      <c r="J32"/>
      <c r="L32" s="21"/>
      <c r="M32" s="22"/>
    </row>
    <row r="33" spans="1:13">
      <c r="A33" s="10" t="s">
        <v>53</v>
      </c>
      <c r="B33" s="11">
        <v>202105090413</v>
      </c>
      <c r="C33" s="10" t="s">
        <v>73</v>
      </c>
      <c r="D33" s="3">
        <f t="shared" si="0"/>
        <v>0</v>
      </c>
      <c r="E33" s="3">
        <f t="shared" si="1"/>
        <v>0</v>
      </c>
      <c r="J33"/>
      <c r="L33" s="21"/>
      <c r="M33" s="22"/>
    </row>
    <row r="34" ht="63" customHeight="1" spans="1:13">
      <c r="A34" s="10" t="s">
        <v>53</v>
      </c>
      <c r="B34" s="11">
        <v>202105090414</v>
      </c>
      <c r="C34" s="10" t="s">
        <v>74</v>
      </c>
      <c r="D34" s="3">
        <f t="shared" si="0"/>
        <v>0.48</v>
      </c>
      <c r="E34" s="3">
        <f t="shared" si="1"/>
        <v>0.48</v>
      </c>
      <c r="F34" s="3">
        <f>0.8*0.6</f>
        <v>0.48</v>
      </c>
      <c r="G34" s="12" t="s">
        <v>75</v>
      </c>
      <c r="J34"/>
      <c r="L34" s="21"/>
      <c r="M34" s="22"/>
    </row>
    <row r="35" spans="1:13">
      <c r="A35" s="10" t="s">
        <v>53</v>
      </c>
      <c r="B35" s="11">
        <v>202105090415</v>
      </c>
      <c r="C35" s="10" t="s">
        <v>76</v>
      </c>
      <c r="D35" s="3">
        <f t="shared" si="0"/>
        <v>0</v>
      </c>
      <c r="E35" s="3">
        <f t="shared" si="1"/>
        <v>0</v>
      </c>
      <c r="J35"/>
      <c r="L35" s="21"/>
      <c r="M35" s="22"/>
    </row>
    <row r="36" ht="110.25" spans="1:13">
      <c r="A36" s="10" t="s">
        <v>53</v>
      </c>
      <c r="B36" s="11">
        <v>202105090416</v>
      </c>
      <c r="C36" s="10" t="s">
        <v>77</v>
      </c>
      <c r="D36" s="3">
        <v>4</v>
      </c>
      <c r="E36" s="3">
        <f t="shared" si="1"/>
        <v>4.92</v>
      </c>
      <c r="F36" s="3">
        <f>1.2*0.6+0.8*0.3+6*0.3</f>
        <v>2.76</v>
      </c>
      <c r="G36" s="12" t="s">
        <v>78</v>
      </c>
      <c r="H36" s="3">
        <f>1.2*0.9+1.2*0.9</f>
        <v>2.16</v>
      </c>
      <c r="I36" s="12" t="s">
        <v>79</v>
      </c>
      <c r="J36"/>
      <c r="L36" s="21"/>
      <c r="M36" s="22"/>
    </row>
    <row r="37" ht="80.5" customHeight="1" spans="1:13">
      <c r="A37" s="10" t="s">
        <v>53</v>
      </c>
      <c r="B37" s="11">
        <v>202105090417</v>
      </c>
      <c r="C37" s="10" t="s">
        <v>80</v>
      </c>
      <c r="D37" s="3">
        <f t="shared" si="0"/>
        <v>0.48</v>
      </c>
      <c r="E37" s="3">
        <f t="shared" si="1"/>
        <v>0.48</v>
      </c>
      <c r="F37" s="3">
        <f>0.8*0.6</f>
        <v>0.48</v>
      </c>
      <c r="G37" s="12" t="s">
        <v>81</v>
      </c>
      <c r="J37"/>
      <c r="L37" s="21"/>
      <c r="M37" s="22"/>
    </row>
    <row r="38" ht="47.25" spans="1:13">
      <c r="A38" s="10" t="s">
        <v>53</v>
      </c>
      <c r="B38" s="11">
        <v>202105090418</v>
      </c>
      <c r="C38" s="10" t="s">
        <v>82</v>
      </c>
      <c r="D38" s="3">
        <f t="shared" si="0"/>
        <v>1.32</v>
      </c>
      <c r="E38" s="3">
        <f t="shared" si="1"/>
        <v>1.32</v>
      </c>
      <c r="F38" s="3">
        <f>0.4*0.6</f>
        <v>0.24</v>
      </c>
      <c r="G38" s="12" t="s">
        <v>83</v>
      </c>
      <c r="H38" s="3">
        <f>1.2*0.9</f>
        <v>1.08</v>
      </c>
      <c r="I38" s="12" t="s">
        <v>64</v>
      </c>
      <c r="J38"/>
      <c r="L38" s="21"/>
      <c r="M38" s="22"/>
    </row>
    <row r="39" ht="94.5" spans="1:13">
      <c r="A39" s="10" t="s">
        <v>53</v>
      </c>
      <c r="B39" s="11">
        <v>202105090420</v>
      </c>
      <c r="C39" s="10" t="s">
        <v>84</v>
      </c>
      <c r="D39" s="3">
        <f t="shared" si="0"/>
        <v>3.6</v>
      </c>
      <c r="E39" s="3">
        <f t="shared" si="1"/>
        <v>3.6</v>
      </c>
      <c r="F39" s="3">
        <f>0.4*0.3</f>
        <v>0.12</v>
      </c>
      <c r="G39" s="12" t="s">
        <v>85</v>
      </c>
      <c r="H39" s="3">
        <f>1.2*0.9+2.4</f>
        <v>3.48</v>
      </c>
      <c r="I39" s="12" t="s">
        <v>86</v>
      </c>
      <c r="J39"/>
      <c r="L39" s="21"/>
      <c r="M39" s="22"/>
    </row>
    <row r="40" ht="75.5" customHeight="1" spans="1:13">
      <c r="A40" s="10" t="s">
        <v>53</v>
      </c>
      <c r="B40" s="11">
        <v>202105090421</v>
      </c>
      <c r="C40" s="10" t="s">
        <v>87</v>
      </c>
      <c r="D40" s="3">
        <f t="shared" si="0"/>
        <v>0.48</v>
      </c>
      <c r="E40" s="3">
        <f t="shared" si="1"/>
        <v>0.48</v>
      </c>
      <c r="F40" s="3">
        <f>0.8*0.6</f>
        <v>0.48</v>
      </c>
      <c r="G40" s="12" t="s">
        <v>88</v>
      </c>
      <c r="J40"/>
      <c r="L40" s="21"/>
      <c r="M40" s="22"/>
    </row>
    <row r="41" ht="74" customHeight="1" spans="1:13">
      <c r="A41" s="10" t="s">
        <v>53</v>
      </c>
      <c r="B41" s="11">
        <v>202105090422</v>
      </c>
      <c r="C41" s="10" t="s">
        <v>89</v>
      </c>
      <c r="D41" s="3">
        <v>4</v>
      </c>
      <c r="E41" s="3">
        <f t="shared" si="1"/>
        <v>4.28</v>
      </c>
      <c r="F41" s="3">
        <f>0.8</f>
        <v>0.8</v>
      </c>
      <c r="G41" s="12" t="s">
        <v>90</v>
      </c>
      <c r="H41" s="3">
        <f>1.2*0.9+2.4</f>
        <v>3.48</v>
      </c>
      <c r="I41" s="12" t="s">
        <v>91</v>
      </c>
      <c r="J41"/>
      <c r="L41" s="21"/>
      <c r="M41" s="22"/>
    </row>
    <row r="42" ht="78.75" spans="1:13">
      <c r="A42" s="10" t="s">
        <v>53</v>
      </c>
      <c r="B42" s="11">
        <v>202105090423</v>
      </c>
      <c r="C42" s="10" t="s">
        <v>92</v>
      </c>
      <c r="D42" s="3">
        <f t="shared" si="0"/>
        <v>2.68</v>
      </c>
      <c r="E42" s="3">
        <f t="shared" si="1"/>
        <v>2.68</v>
      </c>
      <c r="F42" s="3">
        <f>0.4+0.8</f>
        <v>1.2</v>
      </c>
      <c r="G42" s="12" t="s">
        <v>93</v>
      </c>
      <c r="H42" s="3">
        <f>1.2*0.9</f>
        <v>1.08</v>
      </c>
      <c r="I42" s="12" t="s">
        <v>64</v>
      </c>
      <c r="J42"/>
      <c r="L42" s="21">
        <v>0.4</v>
      </c>
      <c r="M42" s="23" t="s">
        <v>94</v>
      </c>
    </row>
    <row r="43" ht="47.25" spans="1:13">
      <c r="A43" s="10" t="s">
        <v>53</v>
      </c>
      <c r="B43" s="11">
        <v>202105090424</v>
      </c>
      <c r="C43" s="10" t="s">
        <v>95</v>
      </c>
      <c r="D43" s="3">
        <f t="shared" si="0"/>
        <v>0.04</v>
      </c>
      <c r="E43" s="3">
        <f t="shared" si="1"/>
        <v>0.04</v>
      </c>
      <c r="H43" s="3">
        <f>0.4*0.1</f>
        <v>0.04</v>
      </c>
      <c r="I43" s="12" t="s">
        <v>49</v>
      </c>
      <c r="J43"/>
      <c r="L43" s="21"/>
      <c r="M43" s="22"/>
    </row>
    <row r="44" spans="1:13">
      <c r="A44" s="10" t="s">
        <v>53</v>
      </c>
      <c r="B44" s="11">
        <v>202105090427</v>
      </c>
      <c r="C44" s="10" t="s">
        <v>96</v>
      </c>
      <c r="D44" s="3">
        <f t="shared" si="0"/>
        <v>0</v>
      </c>
      <c r="E44" s="3">
        <f t="shared" si="1"/>
        <v>0</v>
      </c>
      <c r="J44"/>
      <c r="L44" s="21"/>
      <c r="M44" s="22"/>
    </row>
    <row r="45" spans="1:13">
      <c r="A45" s="10" t="s">
        <v>53</v>
      </c>
      <c r="B45" s="11">
        <v>202105090429</v>
      </c>
      <c r="C45" s="10" t="s">
        <v>97</v>
      </c>
      <c r="D45" s="3">
        <f t="shared" si="0"/>
        <v>0</v>
      </c>
      <c r="E45" s="3">
        <f t="shared" si="1"/>
        <v>0</v>
      </c>
      <c r="J45"/>
      <c r="L45" s="21"/>
      <c r="M45" s="22"/>
    </row>
    <row r="46" spans="1:13">
      <c r="A46" s="10" t="s">
        <v>98</v>
      </c>
      <c r="B46" s="11">
        <v>202105090120</v>
      </c>
      <c r="C46" s="10" t="s">
        <v>99</v>
      </c>
      <c r="D46" s="3">
        <f t="shared" si="0"/>
        <v>0</v>
      </c>
      <c r="E46" s="3">
        <f t="shared" si="1"/>
        <v>0</v>
      </c>
      <c r="J46"/>
      <c r="L46" s="21"/>
      <c r="M46" s="22"/>
    </row>
    <row r="47" ht="47.25" spans="1:13">
      <c r="A47" s="10" t="s">
        <v>98</v>
      </c>
      <c r="B47" s="11">
        <v>202105090124</v>
      </c>
      <c r="C47" s="10" t="s">
        <v>100</v>
      </c>
      <c r="D47" s="3">
        <f t="shared" si="0"/>
        <v>0.12</v>
      </c>
      <c r="E47" s="3">
        <f t="shared" si="1"/>
        <v>0.12</v>
      </c>
      <c r="H47" s="3">
        <f>1.2*0.1</f>
        <v>0.12</v>
      </c>
      <c r="I47" s="12" t="s">
        <v>101</v>
      </c>
      <c r="J47"/>
      <c r="L47" s="21"/>
      <c r="M47" s="22"/>
    </row>
    <row r="48" ht="31.5" spans="1:13">
      <c r="A48" s="10" t="s">
        <v>98</v>
      </c>
      <c r="B48" s="11">
        <v>202105090126</v>
      </c>
      <c r="C48" s="10" t="s">
        <v>102</v>
      </c>
      <c r="D48" s="3">
        <f t="shared" si="0"/>
        <v>0.4</v>
      </c>
      <c r="E48" s="3">
        <f t="shared" si="1"/>
        <v>0.4</v>
      </c>
      <c r="F48" s="3">
        <f>0.4</f>
        <v>0.4</v>
      </c>
      <c r="G48" s="12" t="s">
        <v>103</v>
      </c>
      <c r="J48"/>
      <c r="L48" s="21"/>
      <c r="M48" s="22"/>
    </row>
    <row r="49" spans="1:13">
      <c r="A49" s="10" t="s">
        <v>98</v>
      </c>
      <c r="B49" s="11">
        <v>202105090127</v>
      </c>
      <c r="C49" s="10" t="s">
        <v>104</v>
      </c>
      <c r="D49" s="3">
        <f t="shared" si="0"/>
        <v>0</v>
      </c>
      <c r="E49" s="3">
        <f t="shared" si="1"/>
        <v>0</v>
      </c>
      <c r="J49"/>
      <c r="L49" s="21"/>
      <c r="M49" s="22"/>
    </row>
    <row r="50" spans="1:13">
      <c r="A50" s="10" t="s">
        <v>98</v>
      </c>
      <c r="B50" s="11">
        <v>202105090129</v>
      </c>
      <c r="C50" s="10" t="s">
        <v>105</v>
      </c>
      <c r="D50" s="3">
        <f t="shared" si="0"/>
        <v>0</v>
      </c>
      <c r="E50" s="3">
        <f t="shared" si="1"/>
        <v>0</v>
      </c>
      <c r="J50"/>
      <c r="L50" s="21"/>
      <c r="M50" s="22"/>
    </row>
    <row r="51" ht="47.25" spans="1:13">
      <c r="A51" s="10" t="s">
        <v>98</v>
      </c>
      <c r="B51" s="11">
        <v>202105090131</v>
      </c>
      <c r="C51" s="10" t="s">
        <v>106</v>
      </c>
      <c r="D51" s="3">
        <f t="shared" si="0"/>
        <v>0.12</v>
      </c>
      <c r="E51" s="3">
        <f t="shared" si="1"/>
        <v>0.12</v>
      </c>
      <c r="H51" s="3">
        <f>1.2*0.1</f>
        <v>0.12</v>
      </c>
      <c r="I51" s="12" t="s">
        <v>101</v>
      </c>
      <c r="J51"/>
      <c r="L51" s="21"/>
      <c r="M51" s="22"/>
    </row>
    <row r="52" ht="63" spans="1:13">
      <c r="A52" s="10" t="s">
        <v>98</v>
      </c>
      <c r="B52" s="11">
        <v>202105090317</v>
      </c>
      <c r="C52" s="10" t="s">
        <v>107</v>
      </c>
      <c r="D52" s="3">
        <f t="shared" si="0"/>
        <v>1.16</v>
      </c>
      <c r="E52" s="3">
        <f t="shared" si="1"/>
        <v>1.16</v>
      </c>
      <c r="F52" s="3">
        <f>1.2*0.3</f>
        <v>0.36</v>
      </c>
      <c r="G52" s="12" t="s">
        <v>108</v>
      </c>
      <c r="J52" s="3">
        <f>1.2-0.4</f>
        <v>0.8</v>
      </c>
      <c r="K52" s="12" t="s">
        <v>109</v>
      </c>
      <c r="L52" s="21"/>
      <c r="M52" s="22"/>
    </row>
    <row r="53" ht="47.25" spans="1:13">
      <c r="A53" s="10" t="s">
        <v>98</v>
      </c>
      <c r="B53" s="11">
        <v>202105090324</v>
      </c>
      <c r="C53" s="10" t="s">
        <v>110</v>
      </c>
      <c r="D53" s="3">
        <f t="shared" si="0"/>
        <v>4</v>
      </c>
      <c r="E53" s="3">
        <f t="shared" si="1"/>
        <v>4</v>
      </c>
      <c r="F53" s="3">
        <f>4</f>
        <v>4</v>
      </c>
      <c r="G53" s="12" t="s">
        <v>111</v>
      </c>
      <c r="J53"/>
      <c r="L53" s="21"/>
      <c r="M53" s="22"/>
    </row>
    <row r="54" spans="1:13">
      <c r="A54" s="10" t="s">
        <v>98</v>
      </c>
      <c r="B54" s="11">
        <v>202105090327</v>
      </c>
      <c r="C54" s="10" t="s">
        <v>112</v>
      </c>
      <c r="D54" s="3">
        <f t="shared" si="0"/>
        <v>0</v>
      </c>
      <c r="E54" s="3">
        <f t="shared" si="1"/>
        <v>0</v>
      </c>
      <c r="J54"/>
      <c r="L54" s="21"/>
      <c r="M54" s="22"/>
    </row>
    <row r="55" spans="1:13">
      <c r="A55" s="10" t="s">
        <v>98</v>
      </c>
      <c r="B55" s="11">
        <v>202105090328</v>
      </c>
      <c r="C55" s="10" t="s">
        <v>113</v>
      </c>
      <c r="D55" s="3">
        <f t="shared" si="0"/>
        <v>0</v>
      </c>
      <c r="E55" s="3">
        <f t="shared" si="1"/>
        <v>0</v>
      </c>
      <c r="J55"/>
      <c r="L55" s="21"/>
      <c r="M55" s="22"/>
    </row>
    <row r="56" spans="1:13">
      <c r="A56" s="10" t="s">
        <v>98</v>
      </c>
      <c r="B56" s="16">
        <v>202105090329</v>
      </c>
      <c r="C56" s="17" t="s">
        <v>114</v>
      </c>
      <c r="D56" s="3">
        <f t="shared" si="0"/>
        <v>0</v>
      </c>
      <c r="E56" s="3">
        <f t="shared" si="1"/>
        <v>0</v>
      </c>
      <c r="J56"/>
      <c r="L56" s="21"/>
      <c r="M56" s="22"/>
    </row>
    <row r="57" spans="1:13">
      <c r="A57" s="10" t="s">
        <v>98</v>
      </c>
      <c r="B57" s="11">
        <v>202105090401</v>
      </c>
      <c r="C57" s="10" t="s">
        <v>115</v>
      </c>
      <c r="D57" s="3">
        <f t="shared" si="0"/>
        <v>0</v>
      </c>
      <c r="E57" s="3">
        <f t="shared" si="1"/>
        <v>0</v>
      </c>
      <c r="J57"/>
      <c r="L57" s="21"/>
      <c r="M57" s="22"/>
    </row>
    <row r="58" spans="1:13">
      <c r="A58" s="10" t="s">
        <v>98</v>
      </c>
      <c r="B58" s="11">
        <v>202105090402</v>
      </c>
      <c r="C58" s="10" t="s">
        <v>116</v>
      </c>
      <c r="D58" s="3">
        <f t="shared" si="0"/>
        <v>0</v>
      </c>
      <c r="E58" s="3">
        <f t="shared" si="1"/>
        <v>0</v>
      </c>
      <c r="J58"/>
      <c r="L58" s="21"/>
      <c r="M58" s="22"/>
    </row>
    <row r="59" spans="1:13">
      <c r="A59" s="10" t="s">
        <v>98</v>
      </c>
      <c r="B59" s="11">
        <v>202105090406</v>
      </c>
      <c r="C59" s="10" t="s">
        <v>117</v>
      </c>
      <c r="D59" s="3">
        <f t="shared" si="0"/>
        <v>0</v>
      </c>
      <c r="E59" s="3">
        <f t="shared" si="1"/>
        <v>0</v>
      </c>
      <c r="J59"/>
      <c r="L59" s="21"/>
      <c r="M59" s="22"/>
    </row>
    <row r="60" ht="47.25" spans="1:13">
      <c r="A60" s="10" t="s">
        <v>98</v>
      </c>
      <c r="B60" s="11">
        <v>202105090407</v>
      </c>
      <c r="C60" s="10" t="s">
        <v>118</v>
      </c>
      <c r="D60" s="3">
        <f t="shared" si="0"/>
        <v>1.56</v>
      </c>
      <c r="E60" s="3">
        <f t="shared" si="1"/>
        <v>1.56</v>
      </c>
      <c r="F60" s="3">
        <f>0.8*0.6</f>
        <v>0.48</v>
      </c>
      <c r="G60" s="12" t="s">
        <v>119</v>
      </c>
      <c r="H60" s="3">
        <f>1.2*0.9</f>
        <v>1.08</v>
      </c>
      <c r="I60" s="12" t="s">
        <v>120</v>
      </c>
      <c r="J60"/>
      <c r="L60" s="21"/>
      <c r="M60" s="22"/>
    </row>
    <row r="61" ht="190" customHeight="1" spans="1:13">
      <c r="A61" s="10" t="s">
        <v>98</v>
      </c>
      <c r="B61" s="11">
        <v>202105090410</v>
      </c>
      <c r="C61" s="10" t="s">
        <v>121</v>
      </c>
      <c r="D61" s="3">
        <v>4</v>
      </c>
      <c r="E61" s="3">
        <f t="shared" si="1"/>
        <v>20.14</v>
      </c>
      <c r="F61" s="3">
        <f>0.8*0.3+8*0.6+1.5*0.3+6+0.8</f>
        <v>12.29</v>
      </c>
      <c r="G61" s="12" t="s">
        <v>122</v>
      </c>
      <c r="H61" s="3">
        <f>1.2*0.1+1.2*0.9</f>
        <v>1.2</v>
      </c>
      <c r="I61" s="12" t="s">
        <v>123</v>
      </c>
      <c r="J61"/>
      <c r="L61" s="21">
        <v>6.65</v>
      </c>
      <c r="M61" s="23" t="s">
        <v>124</v>
      </c>
    </row>
    <row r="62" spans="1:13">
      <c r="A62" s="10" t="s">
        <v>98</v>
      </c>
      <c r="B62" s="11">
        <v>202105090425</v>
      </c>
      <c r="C62" s="10" t="s">
        <v>125</v>
      </c>
      <c r="D62" s="3">
        <f t="shared" si="0"/>
        <v>0</v>
      </c>
      <c r="E62" s="3">
        <f t="shared" si="1"/>
        <v>0</v>
      </c>
      <c r="J62"/>
      <c r="L62" s="21"/>
      <c r="M62" s="22"/>
    </row>
    <row r="63" spans="1:13">
      <c r="A63" s="10" t="s">
        <v>98</v>
      </c>
      <c r="B63" s="11">
        <v>202105090426</v>
      </c>
      <c r="C63" s="10" t="s">
        <v>126</v>
      </c>
      <c r="D63" s="3">
        <f t="shared" si="0"/>
        <v>0</v>
      </c>
      <c r="E63" s="3">
        <f t="shared" si="1"/>
        <v>0</v>
      </c>
      <c r="J63"/>
      <c r="L63" s="21"/>
      <c r="M63" s="22"/>
    </row>
    <row r="64" ht="81" spans="1:13">
      <c r="A64" s="10" t="s">
        <v>127</v>
      </c>
      <c r="B64" s="11">
        <v>202105090102</v>
      </c>
      <c r="C64" s="10" t="s">
        <v>128</v>
      </c>
      <c r="D64" s="3">
        <f t="shared" si="0"/>
        <v>1.48</v>
      </c>
      <c r="E64" s="3">
        <f t="shared" si="1"/>
        <v>1.48</v>
      </c>
      <c r="H64" s="3">
        <f>1.2*0.9</f>
        <v>1.08</v>
      </c>
      <c r="I64" s="12" t="s">
        <v>129</v>
      </c>
      <c r="J64"/>
      <c r="L64" s="21">
        <v>0.4</v>
      </c>
      <c r="M64" s="23" t="s">
        <v>130</v>
      </c>
    </row>
    <row r="65" ht="189" spans="1:13">
      <c r="A65" s="10" t="s">
        <v>127</v>
      </c>
      <c r="B65" s="11">
        <v>202105090103</v>
      </c>
      <c r="C65" s="10" t="s">
        <v>131</v>
      </c>
      <c r="D65" s="3">
        <v>4</v>
      </c>
      <c r="E65" s="3">
        <f t="shared" si="1"/>
        <v>5.71</v>
      </c>
      <c r="J65"/>
      <c r="L65" s="21">
        <v>5.71</v>
      </c>
      <c r="M65" s="23" t="s">
        <v>132</v>
      </c>
    </row>
    <row r="66" spans="1:13">
      <c r="A66" s="10" t="s">
        <v>127</v>
      </c>
      <c r="B66" s="11">
        <v>202105090106</v>
      </c>
      <c r="C66" s="10" t="s">
        <v>133</v>
      </c>
      <c r="D66" s="3">
        <f t="shared" si="0"/>
        <v>0</v>
      </c>
      <c r="E66" s="3">
        <f t="shared" si="1"/>
        <v>0</v>
      </c>
      <c r="J66"/>
      <c r="L66" s="21"/>
      <c r="M66" s="22"/>
    </row>
    <row r="67" spans="1:13">
      <c r="A67" s="10" t="s">
        <v>127</v>
      </c>
      <c r="B67" s="11">
        <v>202105090113</v>
      </c>
      <c r="C67" s="10" t="s">
        <v>134</v>
      </c>
      <c r="D67" s="3">
        <f t="shared" ref="D67:D81" si="2">E67</f>
        <v>0</v>
      </c>
      <c r="E67" s="3">
        <f t="shared" ref="E67:E81" si="3">F67+H67+J67+L67</f>
        <v>0</v>
      </c>
      <c r="J67"/>
      <c r="L67" s="21"/>
      <c r="M67" s="22"/>
    </row>
    <row r="68" ht="50" customHeight="1" spans="1:13">
      <c r="A68" s="10" t="s">
        <v>127</v>
      </c>
      <c r="B68" s="11">
        <v>202105090116</v>
      </c>
      <c r="C68" s="10" t="s">
        <v>135</v>
      </c>
      <c r="D68" s="3">
        <f t="shared" si="2"/>
        <v>0.24</v>
      </c>
      <c r="E68" s="3">
        <f t="shared" si="3"/>
        <v>0.24</v>
      </c>
      <c r="F68" s="3">
        <f>0.8*0.3</f>
        <v>0.24</v>
      </c>
      <c r="G68" s="12" t="s">
        <v>136</v>
      </c>
      <c r="J68"/>
      <c r="L68" s="21"/>
      <c r="M68" s="22"/>
    </row>
    <row r="69" spans="1:13">
      <c r="A69" s="10" t="s">
        <v>127</v>
      </c>
      <c r="B69" s="11">
        <v>202105090118</v>
      </c>
      <c r="C69" s="10" t="s">
        <v>137</v>
      </c>
      <c r="D69" s="3">
        <f t="shared" si="2"/>
        <v>0</v>
      </c>
      <c r="E69" s="3">
        <f t="shared" si="3"/>
        <v>0</v>
      </c>
      <c r="J69"/>
      <c r="L69" s="21"/>
      <c r="M69" s="22"/>
    </row>
    <row r="70" spans="1:13">
      <c r="A70" s="10" t="s">
        <v>127</v>
      </c>
      <c r="B70" s="11">
        <v>202105090125</v>
      </c>
      <c r="C70" s="10" t="s">
        <v>138</v>
      </c>
      <c r="D70" s="3">
        <f t="shared" si="2"/>
        <v>0</v>
      </c>
      <c r="E70" s="3">
        <f t="shared" si="3"/>
        <v>0</v>
      </c>
      <c r="J70"/>
      <c r="L70" s="21"/>
      <c r="M70" s="22"/>
    </row>
    <row r="71" ht="47.25" spans="1:13">
      <c r="A71" s="10" t="s">
        <v>127</v>
      </c>
      <c r="B71" s="11">
        <v>202105090201</v>
      </c>
      <c r="C71" s="10" t="s">
        <v>139</v>
      </c>
      <c r="D71" s="3">
        <f t="shared" si="2"/>
        <v>1.08</v>
      </c>
      <c r="E71" s="3">
        <f t="shared" si="3"/>
        <v>1.08</v>
      </c>
      <c r="H71" s="3">
        <f>1.2*0.9</f>
        <v>1.08</v>
      </c>
      <c r="I71" s="12" t="s">
        <v>140</v>
      </c>
      <c r="J71"/>
      <c r="L71" s="21"/>
      <c r="M71" s="22"/>
    </row>
    <row r="72" ht="78.75" spans="1:13">
      <c r="A72" s="10" t="s">
        <v>127</v>
      </c>
      <c r="B72" s="11">
        <v>202105090209</v>
      </c>
      <c r="C72" s="13" t="s">
        <v>141</v>
      </c>
      <c r="D72" s="3">
        <v>4</v>
      </c>
      <c r="E72" s="3">
        <f t="shared" si="3"/>
        <v>5.16</v>
      </c>
      <c r="F72" s="3">
        <f>6*0.6+0.8*0.6</f>
        <v>4.08</v>
      </c>
      <c r="G72" s="12" t="s">
        <v>142</v>
      </c>
      <c r="H72" s="3">
        <f>1.2*0.9</f>
        <v>1.08</v>
      </c>
      <c r="I72" s="12" t="s">
        <v>120</v>
      </c>
      <c r="J72"/>
      <c r="L72" s="21"/>
      <c r="M72" s="22"/>
    </row>
    <row r="73" spans="1:13">
      <c r="A73" s="10" t="s">
        <v>127</v>
      </c>
      <c r="B73" s="11">
        <v>202105090223</v>
      </c>
      <c r="C73" s="10" t="s">
        <v>143</v>
      </c>
      <c r="D73" s="3">
        <f t="shared" si="2"/>
        <v>0</v>
      </c>
      <c r="E73" s="3">
        <f t="shared" si="3"/>
        <v>0</v>
      </c>
      <c r="J73"/>
      <c r="L73" s="21"/>
      <c r="M73" s="22"/>
    </row>
    <row r="74" spans="1:13">
      <c r="A74" s="10" t="s">
        <v>127</v>
      </c>
      <c r="B74" s="11">
        <v>202105090307</v>
      </c>
      <c r="C74" s="25" t="s">
        <v>144</v>
      </c>
      <c r="D74" s="3">
        <f t="shared" si="2"/>
        <v>0</v>
      </c>
      <c r="E74" s="3">
        <f t="shared" si="3"/>
        <v>0</v>
      </c>
      <c r="J74"/>
      <c r="L74" s="21"/>
      <c r="M74" s="22"/>
    </row>
    <row r="75" spans="1:13">
      <c r="A75" s="10" t="s">
        <v>127</v>
      </c>
      <c r="B75" s="11">
        <v>202105090308</v>
      </c>
      <c r="C75" s="25" t="s">
        <v>145</v>
      </c>
      <c r="D75" s="3">
        <f t="shared" si="2"/>
        <v>0</v>
      </c>
      <c r="E75" s="3">
        <f t="shared" si="3"/>
        <v>0</v>
      </c>
      <c r="J75"/>
      <c r="L75" s="21"/>
      <c r="M75" s="22"/>
    </row>
    <row r="76" spans="1:13">
      <c r="A76" s="10" t="s">
        <v>127</v>
      </c>
      <c r="B76" s="11">
        <v>202105090312</v>
      </c>
      <c r="C76" s="10" t="s">
        <v>146</v>
      </c>
      <c r="D76" s="3">
        <f t="shared" si="2"/>
        <v>0</v>
      </c>
      <c r="E76" s="3">
        <f t="shared" si="3"/>
        <v>0</v>
      </c>
      <c r="J76"/>
      <c r="L76" s="21"/>
      <c r="M76" s="22"/>
    </row>
    <row r="77" spans="1:13">
      <c r="A77" s="10" t="s">
        <v>127</v>
      </c>
      <c r="B77" s="11">
        <v>202105090314</v>
      </c>
      <c r="C77" s="26" t="s">
        <v>147</v>
      </c>
      <c r="D77" s="3">
        <f t="shared" si="2"/>
        <v>0</v>
      </c>
      <c r="E77" s="3">
        <f t="shared" si="3"/>
        <v>0</v>
      </c>
      <c r="J77"/>
      <c r="L77" s="21"/>
      <c r="M77" s="22"/>
    </row>
    <row r="78" ht="135" spans="1:13">
      <c r="A78" s="10" t="s">
        <v>127</v>
      </c>
      <c r="B78" s="11">
        <v>202105090316</v>
      </c>
      <c r="C78" s="25" t="s">
        <v>148</v>
      </c>
      <c r="D78" s="3">
        <v>4</v>
      </c>
      <c r="E78" s="3">
        <f t="shared" si="3"/>
        <v>5.7</v>
      </c>
      <c r="J78"/>
      <c r="L78" s="21">
        <v>5.7</v>
      </c>
      <c r="M78" s="23" t="s">
        <v>149</v>
      </c>
    </row>
    <row r="79" spans="1:13">
      <c r="A79" s="10" t="s">
        <v>127</v>
      </c>
      <c r="B79" s="11">
        <v>202105090321</v>
      </c>
      <c r="C79" s="10" t="s">
        <v>150</v>
      </c>
      <c r="D79" s="3">
        <f t="shared" si="2"/>
        <v>0</v>
      </c>
      <c r="E79" s="3">
        <f t="shared" si="3"/>
        <v>0</v>
      </c>
      <c r="J79"/>
      <c r="L79" s="21"/>
      <c r="M79" s="22"/>
    </row>
    <row r="80" spans="1:13">
      <c r="A80" s="10" t="s">
        <v>127</v>
      </c>
      <c r="B80" s="11">
        <v>202105090323</v>
      </c>
      <c r="C80" s="25" t="s">
        <v>151</v>
      </c>
      <c r="D80" s="3">
        <f t="shared" si="2"/>
        <v>0</v>
      </c>
      <c r="E80" s="3">
        <f t="shared" si="3"/>
        <v>0</v>
      </c>
      <c r="J80"/>
      <c r="L80" s="21"/>
      <c r="M80" s="22"/>
    </row>
    <row r="81" spans="1:13">
      <c r="A81" s="10" t="s">
        <v>127</v>
      </c>
      <c r="B81" s="11">
        <v>202106010310</v>
      </c>
      <c r="C81" s="10" t="s">
        <v>152</v>
      </c>
      <c r="D81" s="3">
        <f t="shared" si="2"/>
        <v>0</v>
      </c>
      <c r="E81" s="3">
        <f t="shared" si="3"/>
        <v>0</v>
      </c>
      <c r="J81"/>
      <c r="L81" s="21"/>
      <c r="M81" s="22"/>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大三</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难得</cp:lastModifiedBy>
  <dcterms:created xsi:type="dcterms:W3CDTF">2006-09-16T00:00:00Z</dcterms:created>
  <dcterms:modified xsi:type="dcterms:W3CDTF">2024-08-16T07:29:37Z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062624BCCFAF40329C27AFC87A59BBE3_13</vt:lpwstr>
  </property>
  <property fmtid="{D5CDD505-2E9C-101B-9397-08002B2CF9AE}" pid="3" name="KSOProductBuildVer">
    <vt:lpwstr>2052-12.1.0.17147</vt:lpwstr>
  </property>
</Properties>
</file>